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PredictableDesigns\Academy\Courses\EstimateMnfgCost\"/>
    </mc:Choice>
  </mc:AlternateContent>
  <xr:revisionPtr revIDLastSave="0" documentId="13_ncr:1_{64BD3B82-2628-414A-8230-BC7CC3B11882}" xr6:coauthVersionLast="45" xr6:coauthVersionMax="45" xr10:uidLastSave="{00000000-0000-0000-0000-000000000000}"/>
  <bookViews>
    <workbookView xWindow="-108" yWindow="-108" windowWidth="23256" windowHeight="12576" tabRatio="884" xr2:uid="{00000000-000D-0000-FFFF-FFFF00000000}"/>
  </bookViews>
  <sheets>
    <sheet name="Production Cost" sheetId="2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" i="25" l="1"/>
  <c r="J5" i="25" l="1"/>
  <c r="J3" i="25"/>
  <c r="C39" i="25"/>
  <c r="C37" i="25"/>
  <c r="C38" i="25"/>
  <c r="E34" i="25"/>
  <c r="F34" i="25" s="1"/>
  <c r="E33" i="25"/>
  <c r="F33" i="25" s="1"/>
  <c r="E32" i="25"/>
  <c r="F32" i="25" s="1"/>
  <c r="E31" i="25"/>
  <c r="F31" i="25" s="1"/>
  <c r="E30" i="25"/>
  <c r="F30" i="25" s="1"/>
  <c r="H2" i="25" l="1"/>
  <c r="H7" i="25" l="1"/>
  <c r="I7" i="25"/>
  <c r="J7" i="25"/>
</calcChain>
</file>

<file path=xl/sharedStrings.xml><?xml version="1.0" encoding="utf-8"?>
<sst xmlns="http://schemas.openxmlformats.org/spreadsheetml/2006/main" count="129" uniqueCount="95">
  <si>
    <t xml:space="preserve"> </t>
  </si>
  <si>
    <t>1K</t>
  </si>
  <si>
    <t>10K</t>
  </si>
  <si>
    <t>100K</t>
  </si>
  <si>
    <t>Final product assembly</t>
  </si>
  <si>
    <t>Testing</t>
  </si>
  <si>
    <t>Scrap rate</t>
  </si>
  <si>
    <t>Returns</t>
  </si>
  <si>
    <t>Empty PCB</t>
  </si>
  <si>
    <t>PCB Assembly</t>
  </si>
  <si>
    <t>Seeed Studio</t>
  </si>
  <si>
    <t>QTY</t>
  </si>
  <si>
    <t>Enclosure</t>
  </si>
  <si>
    <t>Duties / Tariffs</t>
  </si>
  <si>
    <t># Pins</t>
  </si>
  <si>
    <t>Manufacturer profit</t>
  </si>
  <si>
    <t>PCB AREA</t>
  </si>
  <si>
    <t>PART NO.</t>
  </si>
  <si>
    <t>LL/FP</t>
  </si>
  <si>
    <t>Total Landed Cost:</t>
  </si>
  <si>
    <t>PCBWay</t>
  </si>
  <si>
    <t>Bittele</t>
  </si>
  <si>
    <t>Electronic component circuits</t>
  </si>
  <si>
    <t>Microcontroller</t>
  </si>
  <si>
    <t>LTL</t>
  </si>
  <si>
    <t>&lt;2%</t>
  </si>
  <si>
    <t>60-80%</t>
  </si>
  <si>
    <t>70-85%</t>
  </si>
  <si>
    <t>Accelerometer</t>
  </si>
  <si>
    <t>PolyCase</t>
  </si>
  <si>
    <t>BoxEnclosures</t>
  </si>
  <si>
    <t>CustomPartNet</t>
  </si>
  <si>
    <t>ChinaPlastic</t>
  </si>
  <si>
    <t>Linear Regulator</t>
  </si>
  <si>
    <t>microUSB connector</t>
  </si>
  <si>
    <t>Dist/Mnfg</t>
  </si>
  <si>
    <t>External power adapter</t>
  </si>
  <si>
    <t>Alibaba/Mnfg</t>
  </si>
  <si>
    <t>-</t>
  </si>
  <si>
    <t>TPS79933</t>
  </si>
  <si>
    <t>HowtoBuyPackaging</t>
  </si>
  <si>
    <t>Retail Box (Folding)</t>
  </si>
  <si>
    <t>Shipping Box (Corrugated)</t>
  </si>
  <si>
    <t>STM32F072</t>
  </si>
  <si>
    <t>Thermoformed</t>
  </si>
  <si>
    <t>$5 / box</t>
  </si>
  <si>
    <t>Divide by # of units per box</t>
  </si>
  <si>
    <t>$2 / box</t>
  </si>
  <si>
    <t>$1 / box</t>
  </si>
  <si>
    <t>$7 / box</t>
  </si>
  <si>
    <t>$4 / unit</t>
  </si>
  <si>
    <t>$2 / unit</t>
  </si>
  <si>
    <t>$0.50 / unit</t>
  </si>
  <si>
    <t>$0.20 / unit</t>
  </si>
  <si>
    <t>$0.50 / min</t>
  </si>
  <si>
    <t>$0.15 / min</t>
  </si>
  <si>
    <t>Retail Box (Rigid)</t>
  </si>
  <si>
    <t>$15 / unit</t>
  </si>
  <si>
    <t>$8 / unit</t>
  </si>
  <si>
    <t>$4/ unit</t>
  </si>
  <si>
    <t>$5 / unit</t>
  </si>
  <si>
    <t>$2.50 / unit</t>
  </si>
  <si>
    <t>$1.25/ unit</t>
  </si>
  <si>
    <t>$0. 25/ unit</t>
  </si>
  <si>
    <t>20ft=20' x 8' x 8'6" ($1500) ; 40ft=20' x 8' x 8'6" ($2,000)</t>
  </si>
  <si>
    <t>UPS/Fedex</t>
  </si>
  <si>
    <t>LCL = Less than Container Load (Partial container)</t>
  </si>
  <si>
    <t>FCL = Full Container Load</t>
  </si>
  <si>
    <t>LTL = Less than Truck Load (Partial truck)</t>
  </si>
  <si>
    <t>FTL = Full Truck Load</t>
  </si>
  <si>
    <t>iContainers</t>
  </si>
  <si>
    <t>Shipping Type</t>
  </si>
  <si>
    <t>Shipping Cost</t>
  </si>
  <si>
    <t>FTL+ FCL + FTL</t>
  </si>
  <si>
    <t>LTL+ LCL + LTL</t>
  </si>
  <si>
    <t>$1 - $2 / cu.ft.</t>
  </si>
  <si>
    <t>Small Resistors</t>
  </si>
  <si>
    <t>Capacitors &lt;= 1uF</t>
  </si>
  <si>
    <t>Capacitors 1uF+</t>
  </si>
  <si>
    <t>Capacitors 10uF+</t>
  </si>
  <si>
    <t>Crystals</t>
  </si>
  <si>
    <t>Components on both sides?</t>
  </si>
  <si>
    <t>0603</t>
  </si>
  <si>
    <t>0402</t>
  </si>
  <si>
    <t>0805</t>
  </si>
  <si>
    <t>Passive Components</t>
  </si>
  <si>
    <t>Area (mm2)</t>
  </si>
  <si>
    <t>0118192-0001LF</t>
  </si>
  <si>
    <t>QFP-48, 7x7mm</t>
  </si>
  <si>
    <t>Custom</t>
  </si>
  <si>
    <t>$4+ / cu.ft.</t>
  </si>
  <si>
    <t>&lt;- CHECK LATEST REQUIREMENTS -&gt;</t>
  </si>
  <si>
    <t>LIS2DH12TR</t>
  </si>
  <si>
    <t>Labor costs small percentage of total</t>
  </si>
  <si>
    <t>Depends on country of import/export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</si>
</sst>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$-409]#,##0;[Red]\-[$$-409]#,##0"/>
    <numFmt numFmtId="165" formatCode="[$$-409]#,##0.00;[Red]\-[$$-409]#,##0.00"/>
    <numFmt numFmtId="166" formatCode="[$$-409]#,##0.000;[Red]&quot;-&quot;[$$-409]#,##0.000"/>
    <numFmt numFmtId="167" formatCode="[$$-409]#,##0;[Red]&quot;-&quot;[$$-409]#,##0"/>
    <numFmt numFmtId="168" formatCode="#,##0;[Red]#,##0"/>
    <numFmt numFmtId="169" formatCode="#,##0.0_);[Red]\(#,##0.0\)"/>
    <numFmt numFmtId="170" formatCode="&quot;$&quot;#,##0.00"/>
    <numFmt numFmtId="171" formatCode="#,##0.000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563C1"/>
      <name val="Calibri"/>
      <family val="2"/>
      <scheme val="minor"/>
    </font>
    <font>
      <u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u/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rgb="FFFFF2CC"/>
        <bgColor rgb="FFFFFFCC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0" fillId="4" borderId="1" xfId="2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1" xfId="0" applyFont="1" applyBorder="1" applyProtection="1"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quotePrefix="1" applyFont="1" applyBorder="1" applyAlignment="1" applyProtection="1">
      <alignment horizontal="right"/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168" fontId="10" fillId="4" borderId="1" xfId="2" applyNumberFormat="1" applyFont="1" applyFill="1" applyBorder="1" applyAlignment="1" applyProtection="1">
      <alignment horizontal="center" vertical="center"/>
      <protection locked="0"/>
    </xf>
    <xf numFmtId="4" fontId="10" fillId="4" borderId="1" xfId="2" applyNumberFormat="1" applyFont="1" applyFill="1" applyBorder="1" applyAlignment="1" applyProtection="1">
      <alignment horizontal="center" vertical="center"/>
      <protection locked="0" hidden="1"/>
    </xf>
    <xf numFmtId="38" fontId="11" fillId="3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1" xfId="2" applyFont="1" applyBorder="1" applyAlignment="1" applyProtection="1">
      <alignment vertical="center"/>
      <protection locked="0"/>
    </xf>
    <xf numFmtId="167" fontId="11" fillId="4" borderId="1" xfId="0" applyNumberFormat="1" applyFont="1" applyFill="1" applyBorder="1" applyAlignment="1" applyProtection="1">
      <alignment horizontal="left" vertical="center"/>
      <protection locked="0"/>
    </xf>
    <xf numFmtId="0" fontId="14" fillId="0" borderId="1" xfId="2" applyFont="1" applyBorder="1" applyAlignment="1" applyProtection="1">
      <alignment vertical="center"/>
      <protection locked="0"/>
    </xf>
    <xf numFmtId="0" fontId="14" fillId="4" borderId="1" xfId="2" applyFont="1" applyFill="1" applyBorder="1" applyAlignment="1" applyProtection="1">
      <alignment vertical="center"/>
      <protection locked="0"/>
    </xf>
    <xf numFmtId="169" fontId="11" fillId="3" borderId="1" xfId="2" applyNumberFormat="1" applyFont="1" applyFill="1" applyBorder="1" applyAlignment="1" applyProtection="1">
      <alignment horizontal="center" vertical="center"/>
      <protection locked="0"/>
    </xf>
    <xf numFmtId="0" fontId="10" fillId="4" borderId="1" xfId="2" applyFont="1" applyFill="1" applyBorder="1" applyAlignment="1" applyProtection="1">
      <alignment horizontal="center" vertical="center"/>
      <protection locked="0"/>
    </xf>
    <xf numFmtId="0" fontId="10" fillId="0" borderId="1" xfId="2" applyFont="1" applyBorder="1" applyAlignment="1" applyProtection="1">
      <alignment horizontal="left" vertical="center"/>
      <protection locked="0"/>
    </xf>
    <xf numFmtId="0" fontId="10" fillId="0" borderId="1" xfId="2" applyFont="1" applyBorder="1" applyAlignment="1" applyProtection="1">
      <alignment horizontal="center" vertical="center"/>
      <protection locked="0"/>
    </xf>
    <xf numFmtId="4" fontId="10" fillId="0" borderId="1" xfId="2" applyNumberFormat="1" applyFont="1" applyBorder="1" applyAlignment="1" applyProtection="1">
      <alignment horizontal="center" vertical="center"/>
      <protection locked="0" hidden="1"/>
    </xf>
    <xf numFmtId="166" fontId="9" fillId="0" borderId="1" xfId="1" applyNumberFormat="1" applyFont="1" applyBorder="1" applyAlignment="1" applyProtection="1">
      <alignment horizontal="center" vertical="center"/>
      <protection locked="0"/>
    </xf>
    <xf numFmtId="38" fontId="12" fillId="3" borderId="1" xfId="2" applyNumberFormat="1" applyFont="1" applyFill="1" applyBorder="1" applyAlignment="1" applyProtection="1">
      <alignment horizontal="center" vertical="center"/>
      <protection locked="0"/>
    </xf>
    <xf numFmtId="169" fontId="12" fillId="3" borderId="1" xfId="2" applyNumberFormat="1" applyFont="1" applyFill="1" applyBorder="1" applyAlignment="1" applyProtection="1">
      <alignment horizontal="center" vertical="center"/>
      <protection locked="0"/>
    </xf>
    <xf numFmtId="167" fontId="10" fillId="4" borderId="1" xfId="0" applyNumberFormat="1" applyFont="1" applyFill="1" applyBorder="1" applyAlignment="1" applyProtection="1">
      <alignment horizontal="left" vertical="center"/>
      <protection locked="0"/>
    </xf>
    <xf numFmtId="4" fontId="10" fillId="4" borderId="1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2" applyFont="1" applyBorder="1" applyAlignment="1" applyProtection="1">
      <alignment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4" fontId="11" fillId="4" borderId="1" xfId="0" applyNumberFormat="1" applyFont="1" applyFill="1" applyBorder="1" applyAlignment="1" applyProtection="1">
      <alignment horizontal="center" vertical="center"/>
      <protection locked="0" hidden="1"/>
    </xf>
    <xf numFmtId="0" fontId="11" fillId="3" borderId="1" xfId="0" applyFont="1" applyFill="1" applyBorder="1" applyAlignment="1" applyProtection="1">
      <alignment vertical="center"/>
      <protection locked="0"/>
    </xf>
    <xf numFmtId="166" fontId="10" fillId="0" borderId="1" xfId="0" applyNumberFormat="1" applyFont="1" applyFill="1" applyBorder="1" applyAlignment="1" applyProtection="1">
      <alignment horizontal="center" vertical="center"/>
      <protection locked="0"/>
    </xf>
    <xf numFmtId="169" fontId="11" fillId="0" borderId="1" xfId="2" applyNumberFormat="1" applyFont="1" applyBorder="1" applyAlignment="1" applyProtection="1">
      <alignment horizontal="center" vertical="center"/>
      <protection locked="0"/>
    </xf>
    <xf numFmtId="38" fontId="11" fillId="0" borderId="1" xfId="2" applyNumberFormat="1" applyFont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left" vertical="center"/>
      <protection locked="0"/>
    </xf>
    <xf numFmtId="164" fontId="11" fillId="0" borderId="1" xfId="2" applyNumberFormat="1" applyFont="1" applyBorder="1" applyAlignment="1" applyProtection="1">
      <alignment horizontal="center" vertical="center"/>
      <protection locked="0"/>
    </xf>
    <xf numFmtId="170" fontId="10" fillId="4" borderId="1" xfId="0" quotePrefix="1" applyNumberFormat="1" applyFont="1" applyFill="1" applyBorder="1" applyAlignment="1" applyProtection="1">
      <alignment horizontal="center" vertical="center"/>
      <protection locked="0" hidden="1"/>
    </xf>
    <xf numFmtId="9" fontId="10" fillId="4" borderId="1" xfId="0" applyNumberFormat="1" applyFont="1" applyFill="1" applyBorder="1" applyAlignment="1" applyProtection="1">
      <alignment horizontal="center" vertical="center"/>
      <protection locked="0" hidden="1"/>
    </xf>
    <xf numFmtId="4" fontId="11" fillId="3" borderId="1" xfId="0" applyNumberFormat="1" applyFont="1" applyFill="1" applyBorder="1" applyAlignment="1" applyProtection="1">
      <alignment horizontal="center" vertical="center"/>
      <protection locked="0" hidden="1"/>
    </xf>
    <xf numFmtId="166" fontId="11" fillId="0" borderId="1" xfId="0" applyNumberFormat="1" applyFont="1" applyFill="1" applyBorder="1" applyAlignment="1" applyProtection="1">
      <alignment horizontal="center" vertical="center"/>
      <protection locked="0"/>
    </xf>
    <xf numFmtId="4" fontId="16" fillId="5" borderId="1" xfId="0" applyNumberFormat="1" applyFont="1" applyFill="1" applyBorder="1" applyAlignment="1" applyProtection="1">
      <alignment horizontal="center" vertical="center"/>
      <protection locked="0" hidden="1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67" fontId="17" fillId="4" borderId="5" xfId="0" applyNumberFormat="1" applyFont="1" applyFill="1" applyBorder="1" applyAlignment="1">
      <alignment horizontal="left" vertical="center"/>
    </xf>
    <xf numFmtId="1" fontId="17" fillId="4" borderId="5" xfId="0" applyNumberFormat="1" applyFont="1" applyFill="1" applyBorder="1" applyAlignment="1">
      <alignment horizontal="center" vertical="center"/>
    </xf>
    <xf numFmtId="166" fontId="17" fillId="4" borderId="5" xfId="0" applyNumberFormat="1" applyFont="1" applyFill="1" applyBorder="1" applyAlignment="1">
      <alignment horizontal="center" vertical="center"/>
    </xf>
    <xf numFmtId="166" fontId="17" fillId="0" borderId="5" xfId="0" applyNumberFormat="1" applyFont="1" applyFill="1" applyBorder="1" applyAlignment="1">
      <alignment horizontal="center" vertical="center"/>
    </xf>
    <xf numFmtId="167" fontId="18" fillId="0" borderId="5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169" fontId="11" fillId="0" borderId="5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38" fontId="11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/>
    <xf numFmtId="0" fontId="17" fillId="0" borderId="5" xfId="0" applyFont="1" applyBorder="1"/>
    <xf numFmtId="0" fontId="11" fillId="0" borderId="0" xfId="0" applyFont="1"/>
    <xf numFmtId="168" fontId="17" fillId="4" borderId="5" xfId="0" applyNumberFormat="1" applyFont="1" applyFill="1" applyBorder="1" applyAlignment="1">
      <alignment horizontal="center" vertical="center"/>
    </xf>
    <xf numFmtId="40" fontId="11" fillId="0" borderId="5" xfId="0" applyNumberFormat="1" applyFont="1" applyFill="1" applyBorder="1" applyAlignment="1">
      <alignment horizontal="center" vertical="center"/>
    </xf>
    <xf numFmtId="171" fontId="11" fillId="0" borderId="5" xfId="0" applyNumberFormat="1" applyFont="1" applyFill="1" applyBorder="1" applyAlignment="1">
      <alignment horizontal="center" vertical="center"/>
    </xf>
    <xf numFmtId="0" fontId="14" fillId="0" borderId="5" xfId="0" applyFont="1" applyBorder="1"/>
    <xf numFmtId="0" fontId="19" fillId="0" borderId="1" xfId="1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19" fillId="0" borderId="1" xfId="1" applyFont="1" applyBorder="1" applyAlignment="1" applyProtection="1">
      <alignment horizontal="left" vertical="center"/>
      <protection locked="0"/>
    </xf>
    <xf numFmtId="0" fontId="21" fillId="4" borderId="5" xfId="1" applyFont="1" applyFill="1" applyBorder="1" applyAlignment="1">
      <alignment horizontal="center" vertical="center"/>
    </xf>
    <xf numFmtId="167" fontId="12" fillId="5" borderId="2" xfId="0" applyNumberFormat="1" applyFont="1" applyFill="1" applyBorder="1" applyAlignment="1" applyProtection="1">
      <alignment horizontal="right" vertical="center"/>
      <protection locked="0"/>
    </xf>
    <xf numFmtId="0" fontId="11" fillId="0" borderId="4" xfId="0" applyFont="1" applyBorder="1" applyAlignment="1">
      <alignment vertical="center"/>
    </xf>
    <xf numFmtId="4" fontId="10" fillId="4" borderId="2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left" vertical="center"/>
      <protection locked="0"/>
    </xf>
  </cellXfs>
  <cellStyles count="7">
    <cellStyle name="Excel Built-in Normal" xfId="4" xr:uid="{02504EEF-163D-43B5-8778-E5196FF03D37}"/>
    <cellStyle name="Hyperlink" xfId="1" builtinId="8"/>
    <cellStyle name="Normal" xfId="0" builtinId="0"/>
    <cellStyle name="Normal 2" xfId="2" xr:uid="{86A73121-D033-492A-8DC6-A62BFC47F640}"/>
    <cellStyle name="Normal 3" xfId="3" xr:uid="{00000000-0005-0000-0000-000032000000}"/>
    <cellStyle name="Normal 4" xfId="5" xr:uid="{1E820136-49B0-4139-B076-A219CD6AE841}"/>
    <cellStyle name="Normal 4 2" xfId="6" xr:uid="{4E4794B5-30AB-446A-B1B3-DF718CE3935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cbway.com/" TargetMode="External"/><Relationship Id="rId13" Type="http://schemas.openxmlformats.org/officeDocument/2006/relationships/hyperlink" Target="datasheets\TPS799.pdf" TargetMode="External"/><Relationship Id="rId3" Type="http://schemas.openxmlformats.org/officeDocument/2006/relationships/hyperlink" Target="https://www.7pcb.com/pcb-quote-online.php" TargetMode="External"/><Relationship Id="rId7" Type="http://schemas.openxmlformats.org/officeDocument/2006/relationships/hyperlink" Target="https://www.seeedstudio.com/fusion_pcb.html" TargetMode="External"/><Relationship Id="rId12" Type="http://schemas.openxmlformats.org/officeDocument/2006/relationships/hyperlink" Target="https://www.icontainers.com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boxenclosures.com/" TargetMode="External"/><Relationship Id="rId16" Type="http://schemas.openxmlformats.org/officeDocument/2006/relationships/hyperlink" Target="datasheets\LIS2DH12.pdf" TargetMode="External"/><Relationship Id="rId1" Type="http://schemas.openxmlformats.org/officeDocument/2006/relationships/hyperlink" Target="https://www.polycase.com/" TargetMode="External"/><Relationship Id="rId6" Type="http://schemas.openxmlformats.org/officeDocument/2006/relationships/hyperlink" Target="https://www.pcbway.com/" TargetMode="External"/><Relationship Id="rId11" Type="http://schemas.openxmlformats.org/officeDocument/2006/relationships/hyperlink" Target="https://howtobuypackaging.com/how-much-does-packaging-cost/" TargetMode="External"/><Relationship Id="rId5" Type="http://schemas.openxmlformats.org/officeDocument/2006/relationships/hyperlink" Target="https://www.seeedstudio.com/fusion_pcb.html" TargetMode="External"/><Relationship Id="rId15" Type="http://schemas.openxmlformats.org/officeDocument/2006/relationships/hyperlink" Target="datasheets\STM32F072.pdf" TargetMode="External"/><Relationship Id="rId10" Type="http://schemas.openxmlformats.org/officeDocument/2006/relationships/hyperlink" Target="http://www.chinaplastic.org/moldcalc_input.asp" TargetMode="External"/><Relationship Id="rId4" Type="http://schemas.openxmlformats.org/officeDocument/2006/relationships/hyperlink" Target="https://www.7pcb.com/PCB-Assembly-Quote.php" TargetMode="External"/><Relationship Id="rId9" Type="http://schemas.openxmlformats.org/officeDocument/2006/relationships/hyperlink" Target="https://www.custompartnet.com/estimate/injection-molding/" TargetMode="External"/><Relationship Id="rId14" Type="http://schemas.openxmlformats.org/officeDocument/2006/relationships/hyperlink" Target="datasheets\101181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B6F9E-E7C1-433D-B38A-D6AB398C2EAF}">
  <dimension ref="A1:AIW40"/>
  <sheetViews>
    <sheetView tabSelected="1" zoomScaleNormal="100" workbookViewId="0">
      <pane ySplit="1" topLeftCell="A2" activePane="bottomLeft" state="frozen"/>
      <selection activeCell="F16" sqref="F16"/>
      <selection pane="bottomLeft" activeCell="H15" sqref="H15"/>
    </sheetView>
  </sheetViews>
  <sheetFormatPr defaultColWidth="11.5546875" defaultRowHeight="18" customHeight="1" x14ac:dyDescent="0.3"/>
  <cols>
    <col min="1" max="1" width="32" style="1" customWidth="1"/>
    <col min="2" max="2" width="4.77734375" style="1" bestFit="1" customWidth="1"/>
    <col min="3" max="3" width="13.33203125" style="2" bestFit="1" customWidth="1"/>
    <col min="4" max="4" width="13.88671875" style="2" bestFit="1" customWidth="1"/>
    <col min="5" max="5" width="14" style="2" bestFit="1" customWidth="1"/>
    <col min="6" max="6" width="14.109375" style="2" bestFit="1" customWidth="1"/>
    <col min="7" max="7" width="15.88671875" style="3" bestFit="1" customWidth="1"/>
    <col min="8" max="8" width="11.109375" style="2" customWidth="1"/>
    <col min="9" max="9" width="9" style="2" customWidth="1"/>
    <col min="10" max="10" width="10.21875" style="2" bestFit="1" customWidth="1"/>
    <col min="11" max="11" width="22.77734375" style="4" customWidth="1"/>
    <col min="12" max="12" width="14.109375" style="4" customWidth="1"/>
    <col min="13" max="13" width="15.21875" style="4" customWidth="1"/>
    <col min="14" max="14" width="12.109375" style="4" customWidth="1"/>
    <col min="15" max="16384" width="11.5546875" style="2"/>
  </cols>
  <sheetData>
    <row r="1" spans="1:933" s="19" customFormat="1" ht="19.95" customHeight="1" x14ac:dyDescent="0.25">
      <c r="A1" s="17" t="s">
        <v>22</v>
      </c>
      <c r="B1" s="18" t="s">
        <v>11</v>
      </c>
      <c r="C1" s="18">
        <v>100</v>
      </c>
      <c r="D1" s="18" t="s">
        <v>1</v>
      </c>
      <c r="E1" s="18" t="s">
        <v>2</v>
      </c>
      <c r="F1" s="18" t="s">
        <v>3</v>
      </c>
      <c r="G1" s="18" t="s">
        <v>17</v>
      </c>
      <c r="H1" s="18" t="s">
        <v>14</v>
      </c>
      <c r="I1" s="18" t="s">
        <v>18</v>
      </c>
      <c r="J1" s="18" t="s">
        <v>16</v>
      </c>
    </row>
    <row r="2" spans="1:933" s="23" customFormat="1" ht="19.95" customHeight="1" x14ac:dyDescent="0.25">
      <c r="A2" s="8" t="s">
        <v>23</v>
      </c>
      <c r="B2" s="20">
        <v>1</v>
      </c>
      <c r="C2" s="21" t="s">
        <v>35</v>
      </c>
      <c r="D2" s="21" t="s">
        <v>35</v>
      </c>
      <c r="E2" s="21" t="s">
        <v>27</v>
      </c>
      <c r="F2" s="21" t="s">
        <v>26</v>
      </c>
      <c r="G2" s="74" t="s">
        <v>43</v>
      </c>
      <c r="H2" s="22">
        <f>64+2*20</f>
        <v>104</v>
      </c>
      <c r="I2" s="22">
        <v>0</v>
      </c>
      <c r="J2" s="22">
        <f>1.2*(7*7+5*C38+3*C39)</f>
        <v>75.47999999999999</v>
      </c>
      <c r="K2" s="23" t="s">
        <v>88</v>
      </c>
    </row>
    <row r="3" spans="1:933" s="66" customFormat="1" ht="18" customHeight="1" x14ac:dyDescent="0.3">
      <c r="A3" s="8" t="s">
        <v>28</v>
      </c>
      <c r="B3" s="67">
        <v>1</v>
      </c>
      <c r="C3" s="21" t="s">
        <v>35</v>
      </c>
      <c r="D3" s="21" t="s">
        <v>35</v>
      </c>
      <c r="E3" s="21" t="s">
        <v>27</v>
      </c>
      <c r="F3" s="21" t="s">
        <v>26</v>
      </c>
      <c r="G3" s="74" t="s">
        <v>92</v>
      </c>
      <c r="H3" s="22">
        <v>18</v>
      </c>
      <c r="I3" s="22">
        <v>1</v>
      </c>
      <c r="J3" s="22">
        <f>2*2+2*C38+C39</f>
        <v>9.06</v>
      </c>
      <c r="K3" s="68"/>
      <c r="L3" s="69"/>
      <c r="M3" s="69"/>
      <c r="N3" s="63"/>
      <c r="O3" s="63"/>
      <c r="P3" s="61"/>
      <c r="Q3" s="61"/>
      <c r="R3" s="63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</row>
    <row r="4" spans="1:933" s="23" customFormat="1" ht="19.95" customHeight="1" x14ac:dyDescent="0.25">
      <c r="A4" s="24" t="s">
        <v>33</v>
      </c>
      <c r="B4" s="20">
        <v>1</v>
      </c>
      <c r="C4" s="21" t="s">
        <v>35</v>
      </c>
      <c r="D4" s="21" t="s">
        <v>35</v>
      </c>
      <c r="E4" s="21" t="s">
        <v>27</v>
      </c>
      <c r="F4" s="21" t="s">
        <v>26</v>
      </c>
      <c r="G4" s="74" t="s">
        <v>39</v>
      </c>
      <c r="H4" s="22">
        <v>12</v>
      </c>
      <c r="I4" s="22">
        <v>0</v>
      </c>
      <c r="J4" s="22">
        <v>20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</row>
    <row r="5" spans="1:933" s="23" customFormat="1" ht="19.95" customHeight="1" x14ac:dyDescent="0.25">
      <c r="A5" s="24" t="s">
        <v>34</v>
      </c>
      <c r="B5" s="20">
        <v>1</v>
      </c>
      <c r="C5" s="21" t="s">
        <v>35</v>
      </c>
      <c r="D5" s="21" t="s">
        <v>35</v>
      </c>
      <c r="E5" s="21" t="s">
        <v>27</v>
      </c>
      <c r="F5" s="21" t="s">
        <v>26</v>
      </c>
      <c r="G5" s="74" t="s">
        <v>87</v>
      </c>
      <c r="H5" s="27">
        <v>7</v>
      </c>
      <c r="I5" s="22">
        <v>0</v>
      </c>
      <c r="J5" s="22">
        <f>7.5*5.1</f>
        <v>38.25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</row>
    <row r="6" spans="1:933" s="23" customFormat="1" ht="19.95" customHeight="1" x14ac:dyDescent="0.25">
      <c r="A6" s="8" t="s">
        <v>36</v>
      </c>
      <c r="B6" s="28">
        <v>1</v>
      </c>
      <c r="C6" s="21" t="s">
        <v>37</v>
      </c>
      <c r="D6" s="21" t="s">
        <v>37</v>
      </c>
      <c r="E6" s="21" t="s">
        <v>37</v>
      </c>
      <c r="F6" s="21" t="s">
        <v>26</v>
      </c>
      <c r="G6" s="8" t="s">
        <v>0</v>
      </c>
      <c r="H6" s="22" t="s">
        <v>38</v>
      </c>
      <c r="I6" s="22" t="s">
        <v>38</v>
      </c>
      <c r="J6" s="28" t="s">
        <v>38</v>
      </c>
    </row>
    <row r="7" spans="1:933" s="23" customFormat="1" ht="19.95" customHeight="1" x14ac:dyDescent="0.25">
      <c r="A7" s="29"/>
      <c r="B7" s="30"/>
      <c r="C7" s="31"/>
      <c r="D7" s="31"/>
      <c r="E7" s="31"/>
      <c r="F7" s="31"/>
      <c r="G7" s="32"/>
      <c r="H7" s="33">
        <f>SUM(H2:H6)</f>
        <v>141</v>
      </c>
      <c r="I7" s="33">
        <f>SUM(I2:I6)</f>
        <v>1</v>
      </c>
      <c r="J7" s="34">
        <f>SUM(J2:J6)</f>
        <v>142.79</v>
      </c>
      <c r="K7" s="23" t="s">
        <v>81</v>
      </c>
    </row>
    <row r="8" spans="1:933" s="19" customFormat="1" ht="19.95" customHeight="1" x14ac:dyDescent="0.25">
      <c r="A8" s="35" t="s">
        <v>8</v>
      </c>
      <c r="B8" s="20"/>
      <c r="C8" s="36"/>
      <c r="D8" s="36"/>
      <c r="E8" s="36"/>
      <c r="F8" s="36"/>
      <c r="G8" s="37"/>
      <c r="H8" s="38"/>
      <c r="I8" s="38"/>
      <c r="K8" s="71" t="s">
        <v>21</v>
      </c>
      <c r="L8" s="71" t="s">
        <v>20</v>
      </c>
      <c r="M8" s="71" t="s">
        <v>10</v>
      </c>
      <c r="N8" s="72"/>
    </row>
    <row r="9" spans="1:933" s="19" customFormat="1" ht="19.95" customHeight="1" x14ac:dyDescent="0.25">
      <c r="A9" s="39" t="s">
        <v>9</v>
      </c>
      <c r="B9" s="20"/>
      <c r="C9" s="36"/>
      <c r="D9" s="36"/>
      <c r="E9" s="36"/>
      <c r="F9" s="36"/>
      <c r="G9" s="37"/>
      <c r="K9" s="71" t="s">
        <v>21</v>
      </c>
      <c r="L9" s="71" t="s">
        <v>20</v>
      </c>
      <c r="M9" s="71" t="s">
        <v>10</v>
      </c>
      <c r="N9" s="72"/>
    </row>
    <row r="10" spans="1:933" s="41" customFormat="1" ht="19.95" customHeight="1" x14ac:dyDescent="0.25">
      <c r="A10" s="24" t="s">
        <v>12</v>
      </c>
      <c r="B10" s="20"/>
      <c r="C10" s="36"/>
      <c r="D10" s="36"/>
      <c r="E10" s="40"/>
      <c r="F10" s="40"/>
      <c r="G10" s="37"/>
      <c r="H10" s="19"/>
      <c r="I10" s="19"/>
      <c r="J10" s="19"/>
      <c r="K10" s="71" t="s">
        <v>29</v>
      </c>
      <c r="L10" s="73" t="s">
        <v>30</v>
      </c>
      <c r="M10" s="71" t="s">
        <v>31</v>
      </c>
      <c r="N10" s="71" t="s">
        <v>32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933" s="19" customFormat="1" ht="19.95" customHeight="1" x14ac:dyDescent="0.25">
      <c r="A11" s="35" t="s">
        <v>4</v>
      </c>
      <c r="B11" s="35"/>
      <c r="C11" s="36" t="s">
        <v>54</v>
      </c>
      <c r="D11" s="36" t="s">
        <v>54</v>
      </c>
      <c r="E11" s="36" t="s">
        <v>55</v>
      </c>
      <c r="F11" s="36" t="s">
        <v>55</v>
      </c>
      <c r="G11" s="42"/>
      <c r="H11" s="43"/>
      <c r="I11" s="44"/>
      <c r="K11" s="45" t="s">
        <v>93</v>
      </c>
    </row>
    <row r="12" spans="1:933" s="19" customFormat="1" ht="19.95" customHeight="1" x14ac:dyDescent="0.25">
      <c r="A12" s="35" t="s">
        <v>5</v>
      </c>
      <c r="B12" s="35"/>
      <c r="C12" s="36" t="s">
        <v>54</v>
      </c>
      <c r="D12" s="36" t="s">
        <v>54</v>
      </c>
      <c r="E12" s="36" t="s">
        <v>55</v>
      </c>
      <c r="F12" s="36" t="s">
        <v>55</v>
      </c>
      <c r="G12" s="42"/>
      <c r="H12" s="46"/>
      <c r="I12" s="44"/>
      <c r="K12" s="45" t="s">
        <v>93</v>
      </c>
    </row>
    <row r="13" spans="1:933" s="19" customFormat="1" ht="19.95" customHeight="1" x14ac:dyDescent="0.25">
      <c r="A13" s="35" t="s">
        <v>41</v>
      </c>
      <c r="B13" s="20"/>
      <c r="C13" s="47" t="s">
        <v>50</v>
      </c>
      <c r="D13" s="47" t="s">
        <v>51</v>
      </c>
      <c r="E13" s="47" t="s">
        <v>52</v>
      </c>
      <c r="F13" s="36" t="s">
        <v>53</v>
      </c>
      <c r="G13" s="45"/>
      <c r="K13" s="71" t="s">
        <v>40</v>
      </c>
    </row>
    <row r="14" spans="1:933" s="19" customFormat="1" ht="19.95" customHeight="1" x14ac:dyDescent="0.25">
      <c r="A14" s="35" t="s">
        <v>56</v>
      </c>
      <c r="B14" s="20"/>
      <c r="C14" s="47" t="s">
        <v>57</v>
      </c>
      <c r="D14" s="47" t="s">
        <v>58</v>
      </c>
      <c r="E14" s="47" t="s">
        <v>59</v>
      </c>
      <c r="F14" s="36" t="s">
        <v>51</v>
      </c>
      <c r="G14" s="45"/>
      <c r="K14" s="71"/>
    </row>
    <row r="15" spans="1:933" s="19" customFormat="1" ht="19.95" customHeight="1" x14ac:dyDescent="0.25">
      <c r="A15" s="35" t="s">
        <v>42</v>
      </c>
      <c r="B15" s="20"/>
      <c r="C15" s="47" t="s">
        <v>49</v>
      </c>
      <c r="D15" s="47" t="s">
        <v>45</v>
      </c>
      <c r="E15" s="47" t="s">
        <v>47</v>
      </c>
      <c r="F15" s="36" t="s">
        <v>48</v>
      </c>
      <c r="G15" s="45"/>
      <c r="K15" s="71"/>
      <c r="L15" s="19" t="s">
        <v>46</v>
      </c>
    </row>
    <row r="16" spans="1:933" s="19" customFormat="1" ht="19.95" customHeight="1" x14ac:dyDescent="0.25">
      <c r="A16" s="35" t="s">
        <v>44</v>
      </c>
      <c r="B16" s="20"/>
      <c r="C16" s="47" t="s">
        <v>60</v>
      </c>
      <c r="D16" s="47" t="s">
        <v>61</v>
      </c>
      <c r="E16" s="47" t="s">
        <v>62</v>
      </c>
      <c r="F16" s="36" t="s">
        <v>63</v>
      </c>
      <c r="G16" s="45"/>
      <c r="K16" s="71"/>
    </row>
    <row r="17" spans="1:788" s="19" customFormat="1" ht="19.95" customHeight="1" x14ac:dyDescent="0.25">
      <c r="A17" s="35" t="s">
        <v>15</v>
      </c>
      <c r="B17" s="35"/>
      <c r="C17" s="48">
        <v>0.15</v>
      </c>
      <c r="D17" s="48">
        <v>0.15</v>
      </c>
      <c r="E17" s="48">
        <v>0.15</v>
      </c>
      <c r="F17" s="48">
        <v>0.1</v>
      </c>
      <c r="G17" s="42"/>
      <c r="H17" s="46"/>
      <c r="I17" s="44"/>
      <c r="K17" s="45"/>
    </row>
    <row r="18" spans="1:788" s="19" customFormat="1" ht="19.95" customHeight="1" x14ac:dyDescent="0.25">
      <c r="A18" s="35" t="s">
        <v>6</v>
      </c>
      <c r="B18" s="35"/>
      <c r="C18" s="48">
        <v>0.1</v>
      </c>
      <c r="D18" s="48">
        <v>0.08</v>
      </c>
      <c r="E18" s="48">
        <v>0.05</v>
      </c>
      <c r="F18" s="48" t="s">
        <v>25</v>
      </c>
      <c r="G18" s="42"/>
      <c r="H18" s="43"/>
      <c r="I18" s="44"/>
      <c r="K18" s="45"/>
    </row>
    <row r="19" spans="1:788" s="19" customFormat="1" ht="19.95" customHeight="1" x14ac:dyDescent="0.25">
      <c r="A19" s="35" t="s">
        <v>7</v>
      </c>
      <c r="B19" s="35"/>
      <c r="C19" s="48">
        <v>0.1</v>
      </c>
      <c r="D19" s="48">
        <v>0.08</v>
      </c>
      <c r="E19" s="48">
        <v>0.05</v>
      </c>
      <c r="F19" s="48" t="s">
        <v>25</v>
      </c>
      <c r="G19" s="42"/>
      <c r="H19" s="43"/>
      <c r="I19" s="44"/>
      <c r="K19" s="45"/>
    </row>
    <row r="20" spans="1:788" s="19" customFormat="1" ht="19.95" customHeight="1" x14ac:dyDescent="0.25">
      <c r="A20" s="24" t="s">
        <v>71</v>
      </c>
      <c r="B20" s="24"/>
      <c r="C20" s="40" t="s">
        <v>65</v>
      </c>
      <c r="D20" s="40" t="s">
        <v>24</v>
      </c>
      <c r="E20" s="49" t="s">
        <v>74</v>
      </c>
      <c r="F20" s="49" t="s">
        <v>73</v>
      </c>
      <c r="G20" s="50"/>
      <c r="H20" s="43"/>
      <c r="I20" s="44"/>
      <c r="K20" s="80" t="s">
        <v>0</v>
      </c>
      <c r="L20" s="76"/>
    </row>
    <row r="21" spans="1:788" s="19" customFormat="1" ht="19.95" customHeight="1" x14ac:dyDescent="0.25">
      <c r="A21" s="24" t="s">
        <v>72</v>
      </c>
      <c r="B21" s="24"/>
      <c r="C21" s="40" t="s">
        <v>89</v>
      </c>
      <c r="D21" s="40" t="s">
        <v>89</v>
      </c>
      <c r="E21" s="49" t="s">
        <v>90</v>
      </c>
      <c r="F21" s="49" t="s">
        <v>75</v>
      </c>
      <c r="G21" s="50"/>
      <c r="H21" s="43"/>
      <c r="I21" s="44"/>
      <c r="K21" s="71" t="s">
        <v>70</v>
      </c>
      <c r="L21" s="19" t="s">
        <v>64</v>
      </c>
    </row>
    <row r="22" spans="1:788" s="19" customFormat="1" ht="19.95" customHeight="1" x14ac:dyDescent="0.25">
      <c r="A22" s="24" t="s">
        <v>13</v>
      </c>
      <c r="B22" s="24"/>
      <c r="C22" s="77" t="s">
        <v>91</v>
      </c>
      <c r="D22" s="78"/>
      <c r="E22" s="78"/>
      <c r="F22" s="79"/>
      <c r="G22" s="50"/>
      <c r="H22" s="43"/>
      <c r="I22" s="43"/>
      <c r="K22" s="45" t="s">
        <v>94</v>
      </c>
    </row>
    <row r="23" spans="1:788" s="53" customFormat="1" ht="19.95" customHeight="1" x14ac:dyDescent="0.25">
      <c r="A23" s="75" t="s">
        <v>19</v>
      </c>
      <c r="B23" s="76"/>
      <c r="C23" s="51"/>
      <c r="D23" s="51"/>
      <c r="E23" s="51"/>
      <c r="F23" s="51"/>
      <c r="G23" s="52"/>
      <c r="H23" s="43"/>
      <c r="I23" s="44"/>
      <c r="J23" s="19"/>
      <c r="K23" s="19"/>
      <c r="L23" s="19" t="s">
        <v>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  <c r="TN23" s="19"/>
      <c r="TO23" s="19"/>
      <c r="TP23" s="19"/>
      <c r="TQ23" s="19"/>
      <c r="TR23" s="19"/>
      <c r="TS23" s="19"/>
      <c r="TT23" s="19"/>
      <c r="TU23" s="19"/>
      <c r="TV23" s="19"/>
      <c r="TW23" s="19"/>
      <c r="TX23" s="19"/>
      <c r="TY23" s="19"/>
      <c r="TZ23" s="19"/>
      <c r="UA23" s="19"/>
      <c r="UB23" s="19"/>
      <c r="UC23" s="19"/>
      <c r="UD23" s="19"/>
      <c r="UE23" s="19"/>
      <c r="UF23" s="19"/>
      <c r="UG23" s="19"/>
      <c r="UH23" s="19"/>
      <c r="UI23" s="19"/>
      <c r="UJ23" s="19"/>
      <c r="UK23" s="19"/>
      <c r="UL23" s="19"/>
      <c r="UM23" s="19"/>
      <c r="UN23" s="19"/>
      <c r="UO23" s="19"/>
      <c r="UP23" s="19"/>
      <c r="UQ23" s="19"/>
      <c r="UR23" s="19"/>
      <c r="US23" s="19"/>
      <c r="UT23" s="19"/>
      <c r="UU23" s="19"/>
      <c r="UV23" s="19"/>
      <c r="UW23" s="19"/>
      <c r="UX23" s="19"/>
      <c r="UY23" s="19"/>
      <c r="UZ23" s="19"/>
      <c r="VA23" s="19"/>
      <c r="VB23" s="19"/>
      <c r="VC23" s="19"/>
      <c r="VD23" s="19"/>
      <c r="VE23" s="19"/>
      <c r="VF23" s="19"/>
      <c r="VG23" s="19"/>
      <c r="VH23" s="19"/>
      <c r="VI23" s="19"/>
      <c r="VJ23" s="19"/>
      <c r="VK23" s="19"/>
      <c r="VL23" s="19"/>
      <c r="VM23" s="19"/>
      <c r="VN23" s="19"/>
      <c r="VO23" s="19"/>
      <c r="VP23" s="19"/>
      <c r="VQ23" s="19"/>
      <c r="VR23" s="19"/>
      <c r="VS23" s="19"/>
      <c r="VT23" s="19"/>
      <c r="VU23" s="19"/>
      <c r="VV23" s="19"/>
      <c r="VW23" s="19"/>
      <c r="VX23" s="19"/>
      <c r="VY23" s="19"/>
      <c r="VZ23" s="19"/>
      <c r="WA23" s="19"/>
      <c r="WB23" s="19"/>
      <c r="WC23" s="19"/>
      <c r="WD23" s="19"/>
      <c r="WE23" s="19"/>
      <c r="WF23" s="19"/>
      <c r="WG23" s="19"/>
      <c r="WH23" s="19"/>
      <c r="WI23" s="19"/>
      <c r="WJ23" s="19"/>
      <c r="WK23" s="19"/>
      <c r="WL23" s="19"/>
      <c r="WM23" s="19"/>
      <c r="WN23" s="19"/>
      <c r="WO23" s="19"/>
      <c r="WP23" s="19"/>
      <c r="WQ23" s="19"/>
      <c r="WR23" s="19"/>
      <c r="WS23" s="19"/>
      <c r="WT23" s="19"/>
      <c r="WU23" s="19"/>
      <c r="WV23" s="19"/>
      <c r="WW23" s="19"/>
      <c r="WX23" s="19"/>
      <c r="WY23" s="19"/>
      <c r="WZ23" s="19"/>
      <c r="XA23" s="19"/>
      <c r="XB23" s="19"/>
      <c r="XC23" s="19"/>
      <c r="XD23" s="19"/>
      <c r="XE23" s="19"/>
      <c r="XF23" s="19"/>
      <c r="XG23" s="19"/>
      <c r="XH23" s="19"/>
      <c r="XI23" s="19"/>
      <c r="XJ23" s="19"/>
      <c r="XK23" s="19"/>
      <c r="XL23" s="19"/>
      <c r="XM23" s="19"/>
      <c r="XN23" s="19"/>
      <c r="XO23" s="19"/>
      <c r="XP23" s="19"/>
      <c r="XQ23" s="19"/>
      <c r="XR23" s="19"/>
      <c r="XS23" s="19"/>
      <c r="XT23" s="19"/>
      <c r="XU23" s="19"/>
      <c r="XV23" s="19"/>
      <c r="XW23" s="19"/>
      <c r="XX23" s="19"/>
      <c r="XY23" s="19"/>
      <c r="XZ23" s="19"/>
      <c r="YA23" s="19"/>
      <c r="YB23" s="19"/>
      <c r="YC23" s="19"/>
      <c r="YD23" s="19"/>
      <c r="YE23" s="19"/>
      <c r="YF23" s="19"/>
      <c r="YG23" s="19"/>
      <c r="YH23" s="19"/>
      <c r="YI23" s="19"/>
      <c r="YJ23" s="19"/>
      <c r="YK23" s="19"/>
      <c r="YL23" s="19"/>
      <c r="YM23" s="19"/>
      <c r="YN23" s="19"/>
      <c r="YO23" s="19"/>
      <c r="YP23" s="19"/>
      <c r="YQ23" s="19"/>
      <c r="YR23" s="19"/>
      <c r="YS23" s="19"/>
      <c r="YT23" s="19"/>
      <c r="YU23" s="19"/>
      <c r="YV23" s="19"/>
      <c r="YW23" s="19"/>
      <c r="YX23" s="19"/>
      <c r="YY23" s="19"/>
      <c r="YZ23" s="19"/>
      <c r="ZA23" s="19"/>
      <c r="ZB23" s="19"/>
      <c r="ZC23" s="19"/>
      <c r="ZD23" s="19"/>
      <c r="ZE23" s="19"/>
      <c r="ZF23" s="19"/>
      <c r="ZG23" s="19"/>
      <c r="ZH23" s="19"/>
      <c r="ZI23" s="19"/>
      <c r="ZJ23" s="19"/>
      <c r="ZK23" s="19"/>
      <c r="ZL23" s="19"/>
      <c r="ZM23" s="19"/>
      <c r="ZN23" s="19"/>
      <c r="ZO23" s="19"/>
      <c r="ZP23" s="19"/>
      <c r="ZQ23" s="19"/>
      <c r="ZR23" s="19"/>
      <c r="ZS23" s="19"/>
      <c r="ZT23" s="19"/>
      <c r="ZU23" s="19"/>
      <c r="ZV23" s="19"/>
      <c r="ZW23" s="19"/>
      <c r="ZX23" s="19"/>
      <c r="ZY23" s="19"/>
      <c r="ZZ23" s="19"/>
      <c r="AAA23" s="19"/>
      <c r="AAB23" s="19"/>
      <c r="AAC23" s="19"/>
      <c r="AAD23" s="19"/>
      <c r="AAE23" s="19"/>
      <c r="AAF23" s="19"/>
      <c r="AAG23" s="19"/>
      <c r="AAH23" s="19"/>
      <c r="AAI23" s="19"/>
      <c r="AAJ23" s="19"/>
      <c r="AAK23" s="19"/>
      <c r="AAL23" s="19"/>
      <c r="AAM23" s="19"/>
      <c r="AAN23" s="19"/>
      <c r="AAO23" s="19"/>
      <c r="AAP23" s="19"/>
      <c r="AAQ23" s="19"/>
      <c r="AAR23" s="19"/>
      <c r="AAS23" s="19"/>
      <c r="AAT23" s="19"/>
      <c r="AAU23" s="19"/>
      <c r="AAV23" s="19"/>
      <c r="AAW23" s="19"/>
      <c r="AAX23" s="19"/>
      <c r="AAY23" s="19"/>
      <c r="AAZ23" s="19"/>
      <c r="ABA23" s="19"/>
      <c r="ABB23" s="19"/>
      <c r="ABC23" s="19"/>
      <c r="ABD23" s="19"/>
      <c r="ABE23" s="19"/>
      <c r="ABF23" s="19"/>
      <c r="ABG23" s="19"/>
      <c r="ABH23" s="19"/>
      <c r="ABI23" s="19"/>
      <c r="ABJ23" s="19"/>
      <c r="ABK23" s="19"/>
      <c r="ABL23" s="19"/>
      <c r="ABM23" s="19"/>
      <c r="ABN23" s="19"/>
      <c r="ABO23" s="19"/>
      <c r="ABP23" s="19"/>
      <c r="ABQ23" s="19"/>
      <c r="ABR23" s="19"/>
      <c r="ABS23" s="19"/>
      <c r="ABT23" s="19"/>
      <c r="ABU23" s="19"/>
      <c r="ABV23" s="19"/>
      <c r="ABW23" s="19"/>
      <c r="ABX23" s="19"/>
      <c r="ABY23" s="19"/>
      <c r="ABZ23" s="19"/>
      <c r="ACA23" s="19"/>
      <c r="ACB23" s="19"/>
      <c r="ACC23" s="19"/>
      <c r="ACD23" s="19"/>
      <c r="ACE23" s="19"/>
      <c r="ACF23" s="19"/>
      <c r="ACG23" s="19"/>
      <c r="ACH23" s="19"/>
      <c r="ACI23" s="19"/>
      <c r="ACJ23" s="19"/>
      <c r="ACK23" s="19"/>
      <c r="ACL23" s="19"/>
      <c r="ACM23" s="19"/>
      <c r="ACN23" s="19"/>
      <c r="ACO23" s="19"/>
      <c r="ACP23" s="19"/>
      <c r="ACQ23" s="19"/>
      <c r="ACR23" s="19"/>
      <c r="ACS23" s="19"/>
      <c r="ACT23" s="19"/>
      <c r="ACU23" s="19"/>
      <c r="ACV23" s="19"/>
      <c r="ACW23" s="19"/>
      <c r="ACX23" s="19"/>
      <c r="ACY23" s="19"/>
      <c r="ACZ23" s="19"/>
      <c r="ADA23" s="19"/>
      <c r="ADB23" s="19"/>
      <c r="ADC23" s="19"/>
      <c r="ADD23" s="19"/>
      <c r="ADE23" s="19"/>
      <c r="ADF23" s="19"/>
      <c r="ADG23" s="19"/>
      <c r="ADH23" s="19"/>
    </row>
    <row r="24" spans="1:788" s="13" customFormat="1" ht="21.45" customHeight="1" x14ac:dyDescent="0.3">
      <c r="A24" s="9"/>
      <c r="B24" s="9"/>
      <c r="C24" s="10"/>
      <c r="D24" s="10"/>
      <c r="E24" s="10"/>
      <c r="F24" s="10"/>
      <c r="H24" s="43"/>
      <c r="I24" s="44"/>
      <c r="J24" s="10" t="s">
        <v>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  <c r="XL24" s="10"/>
      <c r="XM24" s="10"/>
      <c r="XN24" s="10"/>
      <c r="XO24" s="10"/>
      <c r="XP24" s="10"/>
      <c r="XQ24" s="10"/>
      <c r="XR24" s="10"/>
      <c r="XS24" s="10"/>
      <c r="XT24" s="10"/>
      <c r="XU24" s="10"/>
      <c r="XV24" s="10"/>
      <c r="XW24" s="10"/>
      <c r="XX24" s="10"/>
      <c r="XY24" s="10"/>
      <c r="XZ24" s="10"/>
      <c r="YA24" s="10"/>
      <c r="YB24" s="10"/>
      <c r="YC24" s="10"/>
      <c r="YD24" s="10"/>
      <c r="YE24" s="10"/>
      <c r="YF24" s="10"/>
      <c r="YG24" s="10"/>
      <c r="YH24" s="10"/>
      <c r="YI24" s="10"/>
      <c r="YJ24" s="10"/>
      <c r="YK24" s="10"/>
      <c r="YL24" s="10"/>
      <c r="YM24" s="10"/>
      <c r="YN24" s="10"/>
      <c r="YO24" s="10"/>
      <c r="YP24" s="10"/>
      <c r="YQ24" s="10"/>
      <c r="YR24" s="10"/>
      <c r="YS24" s="10"/>
      <c r="YT24" s="10"/>
      <c r="YU24" s="10"/>
      <c r="YV24" s="10"/>
      <c r="YW24" s="10"/>
      <c r="YX24" s="10"/>
      <c r="YY24" s="10"/>
      <c r="YZ24" s="10"/>
      <c r="ZA24" s="10"/>
      <c r="ZB24" s="10"/>
      <c r="ZC24" s="10"/>
      <c r="ZD24" s="10"/>
      <c r="ZE24" s="10"/>
      <c r="ZF24" s="10"/>
      <c r="ZG24" s="10"/>
      <c r="ZH24" s="10"/>
      <c r="ZI24" s="10"/>
      <c r="ZJ24" s="10"/>
      <c r="ZK24" s="10"/>
      <c r="ZL24" s="10"/>
      <c r="ZM24" s="10"/>
      <c r="ZN24" s="10"/>
      <c r="ZO24" s="10"/>
      <c r="ZP24" s="10"/>
      <c r="ZQ24" s="10"/>
      <c r="ZR24" s="10"/>
      <c r="ZS24" s="10"/>
      <c r="ZT24" s="10"/>
      <c r="ZU24" s="10"/>
      <c r="ZV24" s="10"/>
      <c r="ZW24" s="10"/>
      <c r="ZX24" s="10"/>
      <c r="ZY24" s="10"/>
      <c r="ZZ24" s="10"/>
      <c r="AAA24" s="10"/>
      <c r="AAB24" s="10"/>
      <c r="AAC24" s="10"/>
      <c r="AAD24" s="10"/>
      <c r="AAE24" s="10"/>
      <c r="AAF24" s="10"/>
      <c r="AAG24" s="10"/>
      <c r="AAH24" s="10"/>
      <c r="AAI24" s="10"/>
      <c r="AAJ24" s="10"/>
      <c r="AAK24" s="10"/>
      <c r="AAL24" s="10"/>
      <c r="AAM24" s="10"/>
      <c r="AAN24" s="10"/>
      <c r="AAO24" s="10"/>
      <c r="AAP24" s="10"/>
      <c r="AAQ24" s="10"/>
      <c r="AAR24" s="10"/>
      <c r="AAS24" s="10"/>
      <c r="AAT24" s="10"/>
      <c r="AAU24" s="10"/>
      <c r="AAV24" s="10"/>
      <c r="AAW24" s="10"/>
      <c r="AAX24" s="10"/>
      <c r="AAY24" s="10"/>
      <c r="AAZ24" s="10"/>
      <c r="ABA24" s="10"/>
      <c r="ABB24" s="10"/>
      <c r="ABC24" s="10"/>
      <c r="ABD24" s="10"/>
      <c r="ABE24" s="10"/>
      <c r="ABF24" s="10"/>
      <c r="ABG24" s="10"/>
      <c r="ABH24" s="10"/>
      <c r="ABI24" s="10"/>
      <c r="ABJ24" s="10"/>
      <c r="ABK24" s="10"/>
      <c r="ABL24" s="10"/>
      <c r="ABM24" s="10"/>
      <c r="ABN24" s="10"/>
      <c r="ABO24" s="10"/>
      <c r="ABP24" s="10"/>
      <c r="ABQ24" s="10"/>
      <c r="ABR24" s="10"/>
      <c r="ABS24" s="10"/>
      <c r="ABT24" s="10"/>
      <c r="ABU24" s="10"/>
      <c r="ABV24" s="10"/>
      <c r="ABW24" s="10"/>
      <c r="ABX24" s="10"/>
      <c r="ABY24" s="10"/>
      <c r="ABZ24" s="10"/>
      <c r="ACA24" s="10"/>
      <c r="ACB24" s="10"/>
      <c r="ACC24" s="10"/>
      <c r="ACD24" s="10"/>
      <c r="ACE24" s="10"/>
      <c r="ACF24" s="10"/>
      <c r="ACG24" s="10"/>
      <c r="ACH24" s="10"/>
      <c r="ACI24" s="10"/>
      <c r="ACJ24" s="10"/>
      <c r="ACK24" s="10"/>
      <c r="ACL24" s="10"/>
      <c r="ACM24" s="10"/>
      <c r="ACN24" s="10"/>
      <c r="ACO24" s="10"/>
      <c r="ACP24" s="10"/>
      <c r="ACQ24" s="10"/>
      <c r="ACR24" s="10"/>
      <c r="ACS24" s="10"/>
      <c r="ACT24" s="10"/>
      <c r="ACU24" s="10"/>
      <c r="ACV24" s="10"/>
      <c r="ACW24" s="10"/>
      <c r="ACX24" s="10"/>
      <c r="ACY24" s="10"/>
      <c r="ACZ24" s="10"/>
      <c r="ADA24" s="10"/>
      <c r="ADB24" s="10"/>
      <c r="ADC24" s="10"/>
      <c r="ADD24" s="10"/>
      <c r="ADE24" s="10"/>
      <c r="ADF24" s="10"/>
      <c r="ADG24" s="10"/>
      <c r="ADH24" s="10"/>
    </row>
    <row r="25" spans="1:788" s="10" customFormat="1" ht="18" customHeight="1" x14ac:dyDescent="0.3">
      <c r="A25" s="9" t="s">
        <v>66</v>
      </c>
      <c r="B25" s="9"/>
      <c r="G25" s="13"/>
    </row>
    <row r="26" spans="1:788" s="10" customFormat="1" ht="18" customHeight="1" x14ac:dyDescent="0.3">
      <c r="A26" s="9" t="s">
        <v>67</v>
      </c>
      <c r="B26" s="9"/>
      <c r="G26" s="13"/>
    </row>
    <row r="27" spans="1:788" s="10" customFormat="1" ht="18" customHeight="1" x14ac:dyDescent="0.3">
      <c r="A27" s="9" t="s">
        <v>68</v>
      </c>
      <c r="B27" s="9"/>
      <c r="G27" s="13"/>
    </row>
    <row r="28" spans="1:788" s="10" customFormat="1" ht="18" customHeight="1" x14ac:dyDescent="0.3">
      <c r="A28" s="9" t="s">
        <v>69</v>
      </c>
      <c r="B28" s="9"/>
      <c r="G28" s="13"/>
    </row>
    <row r="29" spans="1:788" s="10" customFormat="1" ht="18" customHeight="1" x14ac:dyDescent="0.3">
      <c r="A29" s="9"/>
      <c r="B29" s="9"/>
      <c r="G29" s="13"/>
    </row>
    <row r="30" spans="1:788" s="66" customFormat="1" ht="18" customHeight="1" x14ac:dyDescent="0.3">
      <c r="A30" s="54" t="s">
        <v>76</v>
      </c>
      <c r="B30" s="55">
        <v>1</v>
      </c>
      <c r="C30" s="56">
        <v>0.01</v>
      </c>
      <c r="D30" s="56">
        <v>5.0000000000000001E-3</v>
      </c>
      <c r="E30" s="56">
        <f>D30*0.8</f>
        <v>4.0000000000000001E-3</v>
      </c>
      <c r="F30" s="56">
        <f>E30*0.75</f>
        <v>3.0000000000000001E-3</v>
      </c>
      <c r="G30" s="57"/>
      <c r="H30" s="58"/>
      <c r="I30" s="59"/>
      <c r="J30" s="60"/>
      <c r="K30" s="61"/>
      <c r="L30" s="62"/>
      <c r="M30" s="62"/>
      <c r="N30" s="63"/>
      <c r="O30" s="63"/>
      <c r="P30" s="61"/>
      <c r="Q30" s="61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5"/>
      <c r="AI30" s="65"/>
      <c r="AJ30" s="65"/>
      <c r="AK30" s="65"/>
    </row>
    <row r="31" spans="1:788" s="66" customFormat="1" ht="18" customHeight="1" x14ac:dyDescent="0.3">
      <c r="A31" s="54" t="s">
        <v>77</v>
      </c>
      <c r="B31" s="55">
        <v>1</v>
      </c>
      <c r="C31" s="56">
        <v>0.01</v>
      </c>
      <c r="D31" s="56">
        <v>5.0000000000000001E-3</v>
      </c>
      <c r="E31" s="56">
        <f>D31*0.8</f>
        <v>4.0000000000000001E-3</v>
      </c>
      <c r="F31" s="56">
        <f>E31*0.75</f>
        <v>3.0000000000000001E-3</v>
      </c>
      <c r="G31" s="57"/>
      <c r="H31" s="58"/>
      <c r="I31" s="59"/>
      <c r="J31" s="60"/>
      <c r="K31" s="61"/>
      <c r="L31" s="62"/>
      <c r="M31" s="62"/>
      <c r="N31" s="63"/>
      <c r="O31" s="63"/>
      <c r="P31" s="61"/>
      <c r="Q31" s="61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5"/>
      <c r="AI31" s="65"/>
      <c r="AJ31" s="65"/>
      <c r="AK31" s="65"/>
    </row>
    <row r="32" spans="1:788" s="66" customFormat="1" ht="18" customHeight="1" x14ac:dyDescent="0.3">
      <c r="A32" s="54" t="s">
        <v>78</v>
      </c>
      <c r="B32" s="55">
        <v>1</v>
      </c>
      <c r="C32" s="56">
        <v>0.04</v>
      </c>
      <c r="D32" s="56">
        <v>0.02</v>
      </c>
      <c r="E32" s="56">
        <f>D32*0.8</f>
        <v>1.6E-2</v>
      </c>
      <c r="F32" s="56">
        <f>E32*0.75</f>
        <v>1.2E-2</v>
      </c>
      <c r="G32" s="57"/>
      <c r="H32" s="58"/>
      <c r="I32" s="59"/>
      <c r="J32" s="60"/>
      <c r="K32" s="61"/>
      <c r="L32" s="62"/>
      <c r="M32" s="62"/>
      <c r="N32" s="63"/>
      <c r="O32" s="63"/>
      <c r="P32" s="61"/>
      <c r="Q32" s="61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5"/>
      <c r="AI32" s="65"/>
      <c r="AJ32" s="65"/>
      <c r="AK32" s="65"/>
    </row>
    <row r="33" spans="1:37" s="66" customFormat="1" ht="18" customHeight="1" x14ac:dyDescent="0.3">
      <c r="A33" s="54" t="s">
        <v>79</v>
      </c>
      <c r="B33" s="55">
        <v>1</v>
      </c>
      <c r="C33" s="56">
        <v>0.06</v>
      </c>
      <c r="D33" s="56">
        <v>0.04</v>
      </c>
      <c r="E33" s="56">
        <f>D33*0.8</f>
        <v>3.2000000000000001E-2</v>
      </c>
      <c r="F33" s="56">
        <f>E33*0.75</f>
        <v>2.4E-2</v>
      </c>
      <c r="G33" s="57"/>
      <c r="H33" s="58"/>
      <c r="I33" s="59"/>
      <c r="J33" s="60"/>
      <c r="K33" s="61"/>
      <c r="L33" s="62"/>
      <c r="M33" s="62"/>
      <c r="N33" s="63"/>
      <c r="O33" s="63"/>
      <c r="P33" s="61"/>
      <c r="Q33" s="61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5"/>
      <c r="AI33" s="65"/>
      <c r="AJ33" s="65"/>
      <c r="AK33" s="65"/>
    </row>
    <row r="34" spans="1:37" s="66" customFormat="1" ht="18" customHeight="1" x14ac:dyDescent="0.3">
      <c r="A34" s="54" t="s">
        <v>80</v>
      </c>
      <c r="B34" s="55">
        <v>1</v>
      </c>
      <c r="C34" s="56">
        <v>0.33</v>
      </c>
      <c r="D34" s="56">
        <v>0.25</v>
      </c>
      <c r="E34" s="56">
        <f>D34*0.8</f>
        <v>0.2</v>
      </c>
      <c r="F34" s="56">
        <f>E34*0.75</f>
        <v>0.15000000000000002</v>
      </c>
      <c r="G34" s="57"/>
      <c r="H34" s="58"/>
      <c r="I34" s="59"/>
      <c r="J34" s="60"/>
      <c r="K34" s="61"/>
      <c r="L34" s="62"/>
      <c r="M34" s="62"/>
      <c r="N34" s="63"/>
      <c r="O34" s="63"/>
      <c r="P34" s="61"/>
      <c r="Q34" s="61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5"/>
      <c r="AI34" s="65"/>
      <c r="AJ34" s="65"/>
      <c r="AK34" s="65"/>
    </row>
    <row r="35" spans="1:37" s="10" customFormat="1" ht="18" customHeight="1" x14ac:dyDescent="0.3">
      <c r="A35" s="9"/>
      <c r="B35" s="9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7" s="10" customFormat="1" ht="18" customHeight="1" x14ac:dyDescent="0.3">
      <c r="A36" s="16" t="s">
        <v>85</v>
      </c>
      <c r="B36" s="15"/>
      <c r="C36" s="15" t="s">
        <v>86</v>
      </c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7" s="10" customFormat="1" ht="18" customHeight="1" x14ac:dyDescent="0.3">
      <c r="A37" s="14" t="s">
        <v>83</v>
      </c>
      <c r="B37" s="9"/>
      <c r="C37" s="9">
        <f>1*0.5</f>
        <v>0.5</v>
      </c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7" s="10" customFormat="1" ht="18" customHeight="1" x14ac:dyDescent="0.3">
      <c r="A38" s="14" t="s">
        <v>82</v>
      </c>
      <c r="B38" s="9"/>
      <c r="C38" s="9">
        <f>1.6*0.8</f>
        <v>1.2800000000000002</v>
      </c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7" s="10" customFormat="1" ht="18" customHeight="1" x14ac:dyDescent="0.3">
      <c r="A39" s="14" t="s">
        <v>84</v>
      </c>
      <c r="B39" s="9"/>
      <c r="C39" s="9">
        <f>2*1.25</f>
        <v>2.5</v>
      </c>
      <c r="G39" s="13"/>
    </row>
    <row r="40" spans="1:37" s="6" customFormat="1" ht="18" customHeight="1" x14ac:dyDescent="0.3">
      <c r="A40" s="5"/>
      <c r="B40" s="5"/>
      <c r="G40" s="7"/>
      <c r="K40" s="4"/>
      <c r="L40" s="4"/>
      <c r="M40" s="4"/>
      <c r="N40" s="4"/>
    </row>
  </sheetData>
  <sheetProtection formatCells="0" formatColumns="0" formatRows="0" insertColumns="0" insertRows="0" insertHyperlinks="0" deleteColumns="0" deleteRows="0" sort="0" autoFilter="0" pivotTables="0"/>
  <mergeCells count="3">
    <mergeCell ref="A23:B23"/>
    <mergeCell ref="C22:F22"/>
    <mergeCell ref="K20:L20"/>
  </mergeCells>
  <hyperlinks>
    <hyperlink ref="K10" r:id="rId1" display="PolyCase.com" xr:uid="{2A3DA7E9-36E7-4576-929E-07B9D8A36E19}"/>
    <hyperlink ref="L10" r:id="rId2" display="BoxEnclosures.com" xr:uid="{39AE7D9A-9DD2-41BB-88EE-CD84A66B43A2}"/>
    <hyperlink ref="K8" r:id="rId3" xr:uid="{005A7BA2-F64B-4AD9-B8B3-98518534E057}"/>
    <hyperlink ref="K9" r:id="rId4" xr:uid="{897C7993-331A-4EFB-BA45-8270BE9E84F7}"/>
    <hyperlink ref="M8" r:id="rId5" xr:uid="{D6FD2133-86F8-4133-B5CA-2432EE266BCC}"/>
    <hyperlink ref="L8" r:id="rId6" xr:uid="{2A7B05AE-C056-4580-B50E-38F8CBB1CEE2}"/>
    <hyperlink ref="M9" r:id="rId7" xr:uid="{D5A9A455-0786-41FE-9696-F7DA0CDF98DD}"/>
    <hyperlink ref="L9" r:id="rId8" xr:uid="{3DF5835B-FD25-4640-A96D-D3E0A02E4A9A}"/>
    <hyperlink ref="M10" r:id="rId9" xr:uid="{0A638A4B-9675-4B02-94DF-31997B4B9630}"/>
    <hyperlink ref="N10" r:id="rId10" xr:uid="{7BDDD844-CA7F-4D23-B631-85F4F356069D}"/>
    <hyperlink ref="K13" r:id="rId11" xr:uid="{6FC91744-5044-4D42-ADF9-12C4882AABD5}"/>
    <hyperlink ref="K21" r:id="rId12" xr:uid="{748ED309-6665-4FB8-8209-B2028992B9E0}"/>
    <hyperlink ref="G4" r:id="rId13" xr:uid="{00CB0FB0-5571-4347-ABE2-3CCF0252EA8A}"/>
    <hyperlink ref="G5" r:id="rId14" xr:uid="{49F2DF49-5EDE-4685-A32B-0ABB788B2FB8}"/>
    <hyperlink ref="G2" r:id="rId15" xr:uid="{181569AA-8774-477D-9412-2278D4E6B01A}"/>
    <hyperlink ref="G3" r:id="rId16" xr:uid="{72BCE038-B04E-4AFB-A5DA-F409839D29E9}"/>
  </hyperlinks>
  <pageMargins left="0.75" right="0.75" top="0.75" bottom="0.98750000000000004" header="0.51180555555555551" footer="0.75"/>
  <pageSetup firstPageNumber="0" orientation="landscape" horizontalDpi="300" verticalDpi="300" r:id="rId17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Production Cost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jcteel</dc:creator>
  <cp:lastModifiedBy>JohnUltrabook2019</cp:lastModifiedBy>
  <dcterms:created xsi:type="dcterms:W3CDTF">2017-06-13T18:58:32Z</dcterms:created>
  <dcterms:modified xsi:type="dcterms:W3CDTF">2019-12-20T19:47:47Z</dcterms:modified>
</cp:coreProperties>
</file>